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ateja Matas\POLITIČKE STRANKE\"/>
    </mc:Choice>
  </mc:AlternateContent>
  <xr:revisionPtr revIDLastSave="0" documentId="13_ncr:1_{12183047-0434-42E4-B09D-A7906BB9F25E}" xr6:coauthVersionLast="47" xr6:coauthVersionMax="47" xr10:uidLastSave="{00000000-0000-0000-0000-000000000000}"/>
  <bookViews>
    <workbookView xWindow="-120" yWindow="-120" windowWidth="29040" windowHeight="15720" xr2:uid="{71CB0A71-8BAF-4E3E-9B35-677EF9C87F79}"/>
  </bookViews>
  <sheets>
    <sheet name="IZVJEŠĆE ZA 2022. GODINU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16" i="5" l="1"/>
  <c r="AF7" i="5"/>
  <c r="AF18" i="5" s="1"/>
  <c r="AF8" i="5"/>
  <c r="AF9" i="5"/>
  <c r="AF10" i="5"/>
  <c r="AF11" i="5"/>
  <c r="AF12" i="5"/>
  <c r="AF13" i="5"/>
  <c r="AF14" i="5"/>
  <c r="AF15" i="5"/>
  <c r="AF16" i="5"/>
  <c r="AF17" i="5"/>
  <c r="AF6" i="5"/>
  <c r="AE17" i="5"/>
  <c r="AE16" i="5"/>
  <c r="AE15" i="5"/>
  <c r="AE14" i="5"/>
  <c r="AE13" i="5"/>
  <c r="AE12" i="5"/>
  <c r="AE11" i="5"/>
  <c r="AE10" i="5"/>
  <c r="AE9" i="5"/>
  <c r="AE8" i="5"/>
  <c r="AE7" i="5"/>
  <c r="AE6" i="5"/>
  <c r="AC17" i="5"/>
  <c r="AC16" i="5"/>
  <c r="AC15" i="5"/>
  <c r="AC14" i="5"/>
  <c r="AC13" i="5"/>
  <c r="AC12" i="5"/>
  <c r="AC11" i="5"/>
  <c r="AC10" i="5"/>
  <c r="AC9" i="5"/>
  <c r="AC8" i="5"/>
  <c r="AC7" i="5"/>
  <c r="AC6" i="5"/>
  <c r="AA17" i="5"/>
  <c r="AA16" i="5"/>
  <c r="AA15" i="5"/>
  <c r="AA14" i="5"/>
  <c r="AA13" i="5"/>
  <c r="AA12" i="5"/>
  <c r="AA11" i="5"/>
  <c r="AA10" i="5"/>
  <c r="AA9" i="5"/>
  <c r="AA8" i="5"/>
  <c r="AA7" i="5"/>
  <c r="AA6" i="5"/>
  <c r="Y18" i="5"/>
  <c r="Y7" i="5"/>
  <c r="AG7" i="5" s="1"/>
  <c r="Y8" i="5"/>
  <c r="AG8" i="5" s="1"/>
  <c r="Y9" i="5"/>
  <c r="AG9" i="5" s="1"/>
  <c r="Y10" i="5"/>
  <c r="AG10" i="5" s="1"/>
  <c r="Y11" i="5"/>
  <c r="AG11" i="5" s="1"/>
  <c r="Y12" i="5"/>
  <c r="AG12" i="5" s="1"/>
  <c r="Y13" i="5"/>
  <c r="AG13" i="5" s="1"/>
  <c r="Y14" i="5"/>
  <c r="AG14" i="5" s="1"/>
  <c r="Y15" i="5"/>
  <c r="AG15" i="5" s="1"/>
  <c r="Y16" i="5"/>
  <c r="Y17" i="5"/>
  <c r="AG17" i="5" s="1"/>
  <c r="Y6" i="5"/>
  <c r="AG6" i="5" s="1"/>
  <c r="AA18" i="5" l="1"/>
  <c r="AE18" i="5"/>
  <c r="AC18" i="5"/>
  <c r="AH18" i="5"/>
  <c r="AD18" i="5"/>
  <c r="AB18" i="5"/>
  <c r="Z18" i="5"/>
  <c r="X18" i="5"/>
  <c r="W18" i="5"/>
  <c r="V18" i="5"/>
  <c r="R18" i="5"/>
  <c r="L18" i="5"/>
  <c r="K18" i="5"/>
  <c r="J18" i="5"/>
  <c r="D18" i="5"/>
  <c r="C18" i="5"/>
  <c r="T17" i="5"/>
  <c r="S17" i="5"/>
  <c r="P17" i="5"/>
  <c r="O17" i="5"/>
  <c r="N17" i="5"/>
  <c r="G17" i="5"/>
  <c r="H17" i="5" s="1"/>
  <c r="I17" i="5" s="1"/>
  <c r="M17" i="5" s="1"/>
  <c r="F17" i="5"/>
  <c r="E17" i="5"/>
  <c r="T16" i="5"/>
  <c r="S16" i="5"/>
  <c r="O16" i="5"/>
  <c r="N16" i="5"/>
  <c r="P16" i="5" s="1"/>
  <c r="G16" i="5"/>
  <c r="H16" i="5" s="1"/>
  <c r="I16" i="5" s="1"/>
  <c r="M16" i="5" s="1"/>
  <c r="F16" i="5"/>
  <c r="E16" i="5"/>
  <c r="T15" i="5"/>
  <c r="S15" i="5"/>
  <c r="O15" i="5"/>
  <c r="N15" i="5"/>
  <c r="G15" i="5"/>
  <c r="H15" i="5" s="1"/>
  <c r="I15" i="5" s="1"/>
  <c r="M15" i="5" s="1"/>
  <c r="F15" i="5"/>
  <c r="E15" i="5"/>
  <c r="T14" i="5"/>
  <c r="S14" i="5"/>
  <c r="O14" i="5"/>
  <c r="N14" i="5"/>
  <c r="G14" i="5"/>
  <c r="H14" i="5" s="1"/>
  <c r="I14" i="5" s="1"/>
  <c r="M14" i="5" s="1"/>
  <c r="F14" i="5"/>
  <c r="E14" i="5"/>
  <c r="T13" i="5"/>
  <c r="S13" i="5"/>
  <c r="O13" i="5"/>
  <c r="N13" i="5"/>
  <c r="P13" i="5" s="1"/>
  <c r="G13" i="5"/>
  <c r="H13" i="5" s="1"/>
  <c r="I13" i="5" s="1"/>
  <c r="M13" i="5" s="1"/>
  <c r="F13" i="5"/>
  <c r="E13" i="5"/>
  <c r="T12" i="5"/>
  <c r="S12" i="5"/>
  <c r="O12" i="5"/>
  <c r="N12" i="5"/>
  <c r="H12" i="5"/>
  <c r="I12" i="5" s="1"/>
  <c r="M12" i="5" s="1"/>
  <c r="G12" i="5"/>
  <c r="F12" i="5"/>
  <c r="E12" i="5"/>
  <c r="T11" i="5"/>
  <c r="S11" i="5"/>
  <c r="O11" i="5"/>
  <c r="N11" i="5"/>
  <c r="G11" i="5"/>
  <c r="H11" i="5" s="1"/>
  <c r="I11" i="5" s="1"/>
  <c r="M11" i="5" s="1"/>
  <c r="F11" i="5"/>
  <c r="E11" i="5"/>
  <c r="T10" i="5"/>
  <c r="S10" i="5"/>
  <c r="O10" i="5"/>
  <c r="N10" i="5"/>
  <c r="G10" i="5"/>
  <c r="H10" i="5" s="1"/>
  <c r="I10" i="5" s="1"/>
  <c r="M10" i="5" s="1"/>
  <c r="F10" i="5"/>
  <c r="E10" i="5"/>
  <c r="T9" i="5"/>
  <c r="S9" i="5"/>
  <c r="O9" i="5"/>
  <c r="N9" i="5"/>
  <c r="G9" i="5"/>
  <c r="H9" i="5" s="1"/>
  <c r="I9" i="5" s="1"/>
  <c r="M9" i="5" s="1"/>
  <c r="F9" i="5"/>
  <c r="E9" i="5"/>
  <c r="T8" i="5"/>
  <c r="S8" i="5"/>
  <c r="O8" i="5"/>
  <c r="N8" i="5"/>
  <c r="G8" i="5"/>
  <c r="H8" i="5" s="1"/>
  <c r="I8" i="5" s="1"/>
  <c r="M8" i="5" s="1"/>
  <c r="F8" i="5"/>
  <c r="E8" i="5"/>
  <c r="T7" i="5"/>
  <c r="S7" i="5"/>
  <c r="O7" i="5"/>
  <c r="N7" i="5"/>
  <c r="G7" i="5"/>
  <c r="H7" i="5" s="1"/>
  <c r="I7" i="5" s="1"/>
  <c r="M7" i="5" s="1"/>
  <c r="F7" i="5"/>
  <c r="E7" i="5"/>
  <c r="T6" i="5"/>
  <c r="S6" i="5"/>
  <c r="O6" i="5"/>
  <c r="N6" i="5"/>
  <c r="G6" i="5"/>
  <c r="H6" i="5" s="1"/>
  <c r="F6" i="5"/>
  <c r="E6" i="5"/>
  <c r="U7" i="5" l="1"/>
  <c r="U11" i="5"/>
  <c r="U16" i="5"/>
  <c r="N18" i="5"/>
  <c r="P7" i="5"/>
  <c r="Q7" i="5" s="1"/>
  <c r="P8" i="5"/>
  <c r="Q8" i="5" s="1"/>
  <c r="P9" i="5"/>
  <c r="Q9" i="5" s="1"/>
  <c r="U8" i="5"/>
  <c r="U12" i="5"/>
  <c r="F18" i="5"/>
  <c r="U13" i="5"/>
  <c r="U14" i="5"/>
  <c r="U15" i="5"/>
  <c r="P6" i="5"/>
  <c r="P14" i="5"/>
  <c r="Q14" i="5" s="1"/>
  <c r="P15" i="5"/>
  <c r="Q15" i="5" s="1"/>
  <c r="S18" i="5"/>
  <c r="T18" i="5"/>
  <c r="Q17" i="5"/>
  <c r="Q16" i="5"/>
  <c r="E18" i="5"/>
  <c r="P10" i="5"/>
  <c r="Q10" i="5" s="1"/>
  <c r="P11" i="5"/>
  <c r="Q11" i="5" s="1"/>
  <c r="AG18" i="5"/>
  <c r="G18" i="5"/>
  <c r="U9" i="5"/>
  <c r="H18" i="5"/>
  <c r="U10" i="5"/>
  <c r="P12" i="5"/>
  <c r="Q12" i="5" s="1"/>
  <c r="Q13" i="5"/>
  <c r="U17" i="5"/>
  <c r="I6" i="5"/>
  <c r="U6" i="5"/>
  <c r="O18" i="5"/>
  <c r="P18" i="5" l="1"/>
  <c r="U18" i="5"/>
  <c r="I18" i="5"/>
  <c r="M6" i="5"/>
  <c r="M18" i="5" l="1"/>
  <c r="Q6" i="5"/>
  <c r="Q18" i="5" s="1"/>
</calcChain>
</file>

<file path=xl/sharedStrings.xml><?xml version="1.0" encoding="utf-8"?>
<sst xmlns="http://schemas.openxmlformats.org/spreadsheetml/2006/main" count="55" uniqueCount="47">
  <si>
    <t>Isplata IV. tromjesečje</t>
  </si>
  <si>
    <t>Isplata III. tromjesečje</t>
  </si>
  <si>
    <t>Isplata II. tromjesečje</t>
  </si>
  <si>
    <t>Isplata I. tromjesečje</t>
  </si>
  <si>
    <t>Ukupno</t>
  </si>
  <si>
    <t>MOST</t>
  </si>
  <si>
    <t>SNAGA SLAVONIJE I BARANJE</t>
  </si>
  <si>
    <t>SOCIJALDEMOKRATSKA PARTIJA HRVATSKE</t>
  </si>
  <si>
    <t>DOMOVINSKI POKRET</t>
  </si>
  <si>
    <t>HRVATSKA SOCIJALNO LIBERALNA STRANKA</t>
  </si>
  <si>
    <t>DEMOKRATSKI HSS</t>
  </si>
  <si>
    <t>HRVATSKA STRANKA PRAVA</t>
  </si>
  <si>
    <t>HRVATSKA STRANKA UMIROVLJENIKA</t>
  </si>
  <si>
    <t>AKTIVNI NEZAVISNI UMIROVLJENICI</t>
  </si>
  <si>
    <t>NEZAVISNA LISTA ANTE ĐAPIĆA</t>
  </si>
  <si>
    <t>HRVATSKA DEMOKRATSKA ZAJEDNICA</t>
  </si>
  <si>
    <t>ukupno lipanj 16 dana 2021.</t>
  </si>
  <si>
    <t>Razmjerni dio za 16 dana mjeseca lipnja 2021. podzast. spol</t>
  </si>
  <si>
    <t>Razmjerni dio za 16 dana mjeseca lipnja 2021.</t>
  </si>
  <si>
    <t>Iznos sredstava</t>
  </si>
  <si>
    <t>Ukupno lipanj 2021. 14 dana razmjerni dio</t>
  </si>
  <si>
    <t>Razmjerni dio za 14 dana mjeseca lipnja 2021. podzast. spol</t>
  </si>
  <si>
    <t>Razmjerni dio za 14 dana mjeseca lipnja 2021.</t>
  </si>
  <si>
    <t>III. i IV. kvartal 2021. zajedno</t>
  </si>
  <si>
    <t>AKO JE 1.500,00</t>
  </si>
  <si>
    <t>Kvartalne doznake sredstava</t>
  </si>
  <si>
    <t>Ukupno za godinu</t>
  </si>
  <si>
    <t>Ukupno za jedan mjesec</t>
  </si>
  <si>
    <t>Dodatak za podzastupljeni spol</t>
  </si>
  <si>
    <t>Naknada za  vijećnike - mjesečno</t>
  </si>
  <si>
    <t>Od toga podzastupljeni spol</t>
  </si>
  <si>
    <t>Ukupni broj vijećnika</t>
  </si>
  <si>
    <t>Politička stranka</t>
  </si>
  <si>
    <t>Isplaćeno u I. tromjesečju</t>
  </si>
  <si>
    <t>kuna</t>
  </si>
  <si>
    <t>eura</t>
  </si>
  <si>
    <t>Isplaćeno u III. tromjesečju</t>
  </si>
  <si>
    <t>Isplaćeno u II. tromjesečju</t>
  </si>
  <si>
    <t>Isplaćeno u IV. tromjesečju</t>
  </si>
  <si>
    <t>UKUPNO ISPLAĆENO</t>
  </si>
  <si>
    <t>HRVATSKA NARODNA STRANKA</t>
  </si>
  <si>
    <t>IZVJEŠĆE O IZNOSU RASPOREĐENIH I ISPLAĆENIH SREDSTAVA IZ PRPRAČUNA OSJEČKO-BARANJSKE ŽUPANIJE ZA 2022. GODINU ZA REDOVITO GODIŠNJE FINANCIRANJE POLITIČKIH STRANAKA U SKUPŠTINI OSJEČKO-BARANJSKE ŽUPANIJE</t>
  </si>
  <si>
    <t>14.3.2022.</t>
  </si>
  <si>
    <t>30.6.2022.</t>
  </si>
  <si>
    <t>26.9.2022.</t>
  </si>
  <si>
    <t>14.12.2022.</t>
  </si>
  <si>
    <t xml:space="preserve">Ukupan iznos rasporađenih sredstava sukladno Odluci o raspoređivanju sredstava za financiranje
političkih stranaka iz Proračuna
Osječko-baranjske županije za 2022. godinu (u kunama)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</si>
</sst>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k_n_-;\-* #,##0.00\ _k_n_-;_-* &quot;-&quot;??\ _k_n_-;_-@_-"/>
    <numFmt numFmtId="165" formatCode="#,##0.00_ ;\-#,##0.00\ "/>
  </numFmts>
  <fonts count="11" x14ac:knownFonts="1">
    <font>
      <sz val="11"/>
      <color theme="1"/>
      <name val="Verdana"/>
      <family val="2"/>
      <charset val="238"/>
    </font>
    <font>
      <sz val="10"/>
      <color indexed="8"/>
      <name val="Times New Roman"/>
      <family val="1"/>
      <charset val="238"/>
    </font>
    <font>
      <sz val="11"/>
      <color indexed="8"/>
      <name val="Verdana"/>
      <family val="2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164" fontId="1" fillId="0" borderId="0" xfId="1" applyFont="1"/>
    <xf numFmtId="164" fontId="1" fillId="0" borderId="0" xfId="1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43" fontId="4" fillId="0" borderId="0" xfId="2" applyFont="1" applyFill="1" applyBorder="1"/>
    <xf numFmtId="4" fontId="4" fillId="3" borderId="4" xfId="2" applyNumberFormat="1" applyFont="1" applyFill="1" applyBorder="1"/>
    <xf numFmtId="43" fontId="4" fillId="3" borderId="3" xfId="2" applyFont="1" applyFill="1" applyBorder="1"/>
    <xf numFmtId="43" fontId="4" fillId="3" borderId="4" xfId="2" applyFont="1" applyFill="1" applyBorder="1"/>
    <xf numFmtId="43" fontId="4" fillId="4" borderId="4" xfId="2" applyFont="1" applyFill="1" applyBorder="1"/>
    <xf numFmtId="43" fontId="4" fillId="0" borderId="4" xfId="2" applyFont="1" applyBorder="1"/>
    <xf numFmtId="0" fontId="4" fillId="0" borderId="4" xfId="0" applyFont="1" applyBorder="1" applyAlignment="1">
      <alignment horizontal="center"/>
    </xf>
    <xf numFmtId="4" fontId="1" fillId="0" borderId="0" xfId="0" applyNumberFormat="1" applyFont="1"/>
    <xf numFmtId="4" fontId="1" fillId="0" borderId="4" xfId="0" applyNumberFormat="1" applyFont="1" applyBorder="1"/>
    <xf numFmtId="164" fontId="1" fillId="0" borderId="0" xfId="0" applyNumberFormat="1" applyFont="1"/>
    <xf numFmtId="164" fontId="1" fillId="5" borderId="4" xfId="1" applyFont="1" applyFill="1" applyBorder="1"/>
    <xf numFmtId="165" fontId="7" fillId="5" borderId="4" xfId="0" applyNumberFormat="1" applyFont="1" applyFill="1" applyBorder="1"/>
    <xf numFmtId="43" fontId="7" fillId="0" borderId="4" xfId="0" applyNumberFormat="1" applyFont="1" applyBorder="1"/>
    <xf numFmtId="43" fontId="7" fillId="0" borderId="4" xfId="2" applyFont="1" applyBorder="1"/>
    <xf numFmtId="0" fontId="7" fillId="0" borderId="4" xfId="0" applyFont="1" applyBorder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9" fillId="5" borderId="8" xfId="0" applyFont="1" applyFill="1" applyBorder="1" applyAlignment="1">
      <alignment horizontal="center" wrapText="1"/>
    </xf>
    <xf numFmtId="164" fontId="9" fillId="7" borderId="0" xfId="1" applyFont="1" applyFill="1" applyAlignment="1">
      <alignment horizontal="center" wrapText="1"/>
    </xf>
    <xf numFmtId="0" fontId="4" fillId="5" borderId="8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4" fillId="4" borderId="8" xfId="0" applyFont="1" applyFill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4" fillId="0" borderId="3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4" fontId="5" fillId="2" borderId="3" xfId="0" applyNumberFormat="1" applyFont="1" applyFill="1" applyBorder="1" applyAlignment="1">
      <alignment horizontal="right"/>
    </xf>
    <xf numFmtId="4" fontId="5" fillId="2" borderId="2" xfId="0" applyNumberFormat="1" applyFont="1" applyFill="1" applyBorder="1" applyAlignment="1">
      <alignment horizontal="right"/>
    </xf>
    <xf numFmtId="4" fontId="5" fillId="2" borderId="1" xfId="0" applyNumberFormat="1" applyFont="1" applyFill="1" applyBorder="1" applyAlignment="1">
      <alignment horizontal="right"/>
    </xf>
    <xf numFmtId="4" fontId="6" fillId="0" borderId="3" xfId="0" applyNumberFormat="1" applyFont="1" applyBorder="1" applyAlignment="1">
      <alignment horizontal="right"/>
    </xf>
    <xf numFmtId="4" fontId="6" fillId="0" borderId="2" xfId="0" applyNumberFormat="1" applyFont="1" applyBorder="1" applyAlignment="1">
      <alignment horizontal="right"/>
    </xf>
    <xf numFmtId="4" fontId="6" fillId="0" borderId="1" xfId="0" applyNumberFormat="1" applyFont="1" applyBorder="1" applyAlignment="1">
      <alignment horizontal="right"/>
    </xf>
    <xf numFmtId="0" fontId="10" fillId="0" borderId="0" xfId="0" applyFont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64" fontId="9" fillId="0" borderId="9" xfId="1" applyFont="1" applyBorder="1" applyAlignment="1">
      <alignment horizontal="center" wrapText="1"/>
    </xf>
    <xf numFmtId="164" fontId="9" fillId="0" borderId="0" xfId="1" applyFont="1" applyAlignment="1">
      <alignment horizont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</cellXfs>
  <cellStyles count="3">
    <cellStyle name="Comma_Sheet1" xfId="2" xr:uid="{6B72C20A-EBFF-47EA-A538-2A8FCE17A146}"/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BA4EC-0766-43F4-94E1-CFD1D99CC436}">
  <dimension ref="A1:AK24"/>
  <sheetViews>
    <sheetView tabSelected="1" workbookViewId="0">
      <selection activeCell="Z27" sqref="Z27"/>
    </sheetView>
  </sheetViews>
  <sheetFormatPr defaultRowHeight="12.75" x14ac:dyDescent="0.2"/>
  <cols>
    <col min="1" max="1" width="3.69921875" style="1" customWidth="1"/>
    <col min="2" max="2" width="25.796875" style="4" customWidth="1"/>
    <col min="3" max="3" width="6.09765625" style="1" hidden="1" customWidth="1"/>
    <col min="4" max="4" width="9.09765625" style="1" hidden="1" customWidth="1"/>
    <col min="5" max="5" width="7.5" style="1" hidden="1" customWidth="1"/>
    <col min="6" max="6" width="8.296875" style="1" hidden="1" customWidth="1"/>
    <col min="7" max="7" width="7.69921875" style="1" hidden="1" customWidth="1"/>
    <col min="8" max="8" width="11.19921875" style="1" hidden="1" customWidth="1"/>
    <col min="9" max="9" width="9.59765625" style="1" hidden="1" customWidth="1"/>
    <col min="10" max="10" width="9.8984375" style="3" hidden="1" customWidth="1"/>
    <col min="11" max="11" width="8.8984375" style="3" hidden="1" customWidth="1"/>
    <col min="12" max="12" width="10.3984375" style="3" hidden="1" customWidth="1"/>
    <col min="13" max="13" width="10.59765625" style="2" hidden="1" customWidth="1"/>
    <col min="14" max="16" width="0" style="1" hidden="1" customWidth="1"/>
    <col min="17" max="17" width="9.796875" style="1" hidden="1" customWidth="1"/>
    <col min="18" max="22" width="0" style="1" hidden="1" customWidth="1"/>
    <col min="23" max="23" width="1.296875" style="1" hidden="1" customWidth="1"/>
    <col min="24" max="32" width="10.19921875" style="1" customWidth="1"/>
    <col min="33" max="33" width="8.69921875" style="1" customWidth="1"/>
    <col min="34" max="36" width="4.5" style="1" customWidth="1"/>
    <col min="37" max="16384" width="8.796875" style="1"/>
  </cols>
  <sheetData>
    <row r="1" spans="1:37" x14ac:dyDescent="0.2">
      <c r="A1" s="41" t="s">
        <v>41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</row>
    <row r="2" spans="1:37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</row>
    <row r="3" spans="1:37" ht="12.75" customHeight="1" x14ac:dyDescent="0.2">
      <c r="A3" s="43" t="s">
        <v>32</v>
      </c>
      <c r="B3" s="44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60" t="s">
        <v>33</v>
      </c>
      <c r="Y3" s="61"/>
      <c r="Z3" s="60" t="s">
        <v>37</v>
      </c>
      <c r="AA3" s="61"/>
      <c r="AB3" s="60" t="s">
        <v>36</v>
      </c>
      <c r="AC3" s="61"/>
      <c r="AD3" s="60" t="s">
        <v>38</v>
      </c>
      <c r="AE3" s="61"/>
      <c r="AF3" s="64" t="s">
        <v>39</v>
      </c>
      <c r="AG3" s="65"/>
      <c r="AH3" s="49" t="s">
        <v>46</v>
      </c>
      <c r="AI3" s="50"/>
      <c r="AJ3" s="51"/>
    </row>
    <row r="4" spans="1:37" x14ac:dyDescent="0.2">
      <c r="A4" s="45"/>
      <c r="B4" s="46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62" t="s">
        <v>34</v>
      </c>
      <c r="Y4" s="62" t="s">
        <v>35</v>
      </c>
      <c r="Z4" s="62" t="s">
        <v>34</v>
      </c>
      <c r="AA4" s="62" t="s">
        <v>35</v>
      </c>
      <c r="AB4" s="62" t="s">
        <v>34</v>
      </c>
      <c r="AC4" s="62" t="s">
        <v>35</v>
      </c>
      <c r="AD4" s="62" t="s">
        <v>34</v>
      </c>
      <c r="AE4" s="62" t="s">
        <v>35</v>
      </c>
      <c r="AF4" s="62" t="s">
        <v>34</v>
      </c>
      <c r="AG4" s="62" t="s">
        <v>35</v>
      </c>
      <c r="AH4" s="52"/>
      <c r="AI4" s="53"/>
      <c r="AJ4" s="54"/>
    </row>
    <row r="5" spans="1:37" ht="77.25" customHeight="1" x14ac:dyDescent="0.2">
      <c r="A5" s="47"/>
      <c r="B5" s="48"/>
      <c r="C5" s="29" t="s">
        <v>31</v>
      </c>
      <c r="D5" s="29" t="s">
        <v>30</v>
      </c>
      <c r="E5" s="29" t="s">
        <v>29</v>
      </c>
      <c r="F5" s="29" t="s">
        <v>28</v>
      </c>
      <c r="G5" s="28" t="s">
        <v>27</v>
      </c>
      <c r="H5" s="27" t="s">
        <v>26</v>
      </c>
      <c r="I5" s="26" t="s">
        <v>25</v>
      </c>
      <c r="J5" s="58" t="s">
        <v>24</v>
      </c>
      <c r="K5" s="59"/>
      <c r="M5" s="25" t="s">
        <v>23</v>
      </c>
      <c r="N5" s="24" t="s">
        <v>22</v>
      </c>
      <c r="O5" s="23" t="s">
        <v>21</v>
      </c>
      <c r="P5" s="23" t="s">
        <v>20</v>
      </c>
      <c r="Q5" s="1" t="s">
        <v>19</v>
      </c>
      <c r="S5" s="23" t="s">
        <v>18</v>
      </c>
      <c r="T5" s="23" t="s">
        <v>17</v>
      </c>
      <c r="U5" s="23" t="s">
        <v>16</v>
      </c>
      <c r="X5" s="63"/>
      <c r="Y5" s="63"/>
      <c r="Z5" s="63"/>
      <c r="AA5" s="63"/>
      <c r="AB5" s="63"/>
      <c r="AC5" s="63"/>
      <c r="AD5" s="63"/>
      <c r="AE5" s="63"/>
      <c r="AF5" s="63"/>
      <c r="AG5" s="63"/>
      <c r="AH5" s="55"/>
      <c r="AI5" s="56"/>
      <c r="AJ5" s="57"/>
    </row>
    <row r="6" spans="1:37" ht="12.75" customHeight="1" x14ac:dyDescent="0.2">
      <c r="A6" s="31" t="s">
        <v>15</v>
      </c>
      <c r="B6" s="32"/>
      <c r="C6" s="21">
        <v>18</v>
      </c>
      <c r="D6" s="21">
        <v>5</v>
      </c>
      <c r="E6" s="20">
        <f t="shared" ref="E6:E17" si="0">C6*1500</f>
        <v>27000</v>
      </c>
      <c r="F6" s="19">
        <f t="shared" ref="F6:F17" si="1">D6*150</f>
        <v>750</v>
      </c>
      <c r="G6" s="19">
        <f t="shared" ref="G6:G17" si="2">C6*1500+D6*150</f>
        <v>27750</v>
      </c>
      <c r="H6" s="19">
        <f t="shared" ref="H6:H17" si="3">G6*12</f>
        <v>333000</v>
      </c>
      <c r="I6" s="18">
        <f t="shared" ref="I6:I17" si="4">H6/4</f>
        <v>83250</v>
      </c>
      <c r="M6" s="2">
        <f t="shared" ref="M6:M17" si="5">I6*2</f>
        <v>166500</v>
      </c>
      <c r="N6" s="17">
        <f t="shared" ref="N6:N17" si="6">(50*14)*C6</f>
        <v>12600</v>
      </c>
      <c r="O6" s="17">
        <f t="shared" ref="O6:O17" si="7">(5*14)*D6</f>
        <v>350</v>
      </c>
      <c r="P6" s="16">
        <f t="shared" ref="P6:P17" si="8">SUM(N6,O6)</f>
        <v>12950</v>
      </c>
      <c r="Q6" s="16">
        <f t="shared" ref="Q6:Q17" si="9">SUM(P6,M6)</f>
        <v>179450</v>
      </c>
      <c r="S6" s="2">
        <f t="shared" ref="S6:S17" si="10">(50*16)*C6</f>
        <v>14400</v>
      </c>
      <c r="T6" s="17">
        <f t="shared" ref="T6:T17" si="11">(5*16)*D6</f>
        <v>400</v>
      </c>
      <c r="U6" s="16">
        <f t="shared" ref="U6:U17" si="12">SUM(S6:T6)</f>
        <v>14800</v>
      </c>
      <c r="X6" s="15">
        <v>83250</v>
      </c>
      <c r="Y6" s="15">
        <f>X6/7.5345</f>
        <v>11049.173800517618</v>
      </c>
      <c r="Z6" s="15">
        <v>83250</v>
      </c>
      <c r="AA6" s="15">
        <f>Z6/7.5345</f>
        <v>11049.173800517618</v>
      </c>
      <c r="AB6" s="15">
        <v>83250</v>
      </c>
      <c r="AC6" s="15">
        <f>AB6/7.5345</f>
        <v>11049.173800517618</v>
      </c>
      <c r="AD6" s="15">
        <v>83250</v>
      </c>
      <c r="AE6" s="15">
        <f>AD6/7.5345</f>
        <v>11049.173800517618</v>
      </c>
      <c r="AF6" s="15">
        <f>SUM(X6,Z6,AB6,AD6)</f>
        <v>333000</v>
      </c>
      <c r="AG6" s="15">
        <f>SUM(Y6,AA6,AC6,AE6)</f>
        <v>44196.69520207047</v>
      </c>
      <c r="AH6" s="38">
        <v>333000</v>
      </c>
      <c r="AI6" s="39"/>
      <c r="AJ6" s="40"/>
      <c r="AK6" s="14"/>
    </row>
    <row r="7" spans="1:37" ht="12.75" customHeight="1" x14ac:dyDescent="0.2">
      <c r="A7" s="31" t="s">
        <v>14</v>
      </c>
      <c r="B7" s="32"/>
      <c r="C7" s="21">
        <v>2</v>
      </c>
      <c r="D7" s="21">
        <v>0</v>
      </c>
      <c r="E7" s="20">
        <f t="shared" si="0"/>
        <v>3000</v>
      </c>
      <c r="F7" s="19">
        <f t="shared" si="1"/>
        <v>0</v>
      </c>
      <c r="G7" s="19">
        <f t="shared" si="2"/>
        <v>3000</v>
      </c>
      <c r="H7" s="19">
        <f t="shared" si="3"/>
        <v>36000</v>
      </c>
      <c r="I7" s="18">
        <f t="shared" si="4"/>
        <v>9000</v>
      </c>
      <c r="M7" s="2">
        <f t="shared" si="5"/>
        <v>18000</v>
      </c>
      <c r="N7" s="17">
        <f t="shared" si="6"/>
        <v>1400</v>
      </c>
      <c r="O7" s="17">
        <f t="shared" si="7"/>
        <v>0</v>
      </c>
      <c r="P7" s="16">
        <f t="shared" si="8"/>
        <v>1400</v>
      </c>
      <c r="Q7" s="16">
        <f t="shared" si="9"/>
        <v>19400</v>
      </c>
      <c r="S7" s="2">
        <f t="shared" si="10"/>
        <v>1600</v>
      </c>
      <c r="T7" s="17">
        <f t="shared" si="11"/>
        <v>0</v>
      </c>
      <c r="U7" s="16">
        <f t="shared" si="12"/>
        <v>1600</v>
      </c>
      <c r="X7" s="15">
        <v>9000</v>
      </c>
      <c r="Y7" s="15">
        <f t="shared" ref="Y7:AA17" si="13">X7/7.5345</f>
        <v>1194.5052757316344</v>
      </c>
      <c r="Z7" s="15">
        <v>9000</v>
      </c>
      <c r="AA7" s="15">
        <f t="shared" si="13"/>
        <v>1194.5052757316344</v>
      </c>
      <c r="AB7" s="15">
        <v>9000</v>
      </c>
      <c r="AC7" s="15">
        <f t="shared" ref="AC7" si="14">AB7/7.5345</f>
        <v>1194.5052757316344</v>
      </c>
      <c r="AD7" s="15">
        <v>9000</v>
      </c>
      <c r="AE7" s="15">
        <f t="shared" ref="AE7" si="15">AD7/7.5345</f>
        <v>1194.5052757316344</v>
      </c>
      <c r="AF7" s="15">
        <f t="shared" ref="AF7:AF17" si="16">SUM(X7,Z7,AB7,AD7)</f>
        <v>36000</v>
      </c>
      <c r="AG7" s="15">
        <f t="shared" ref="AG7:AG17" si="17">SUM(Y7,AA7,AC7,AE7)</f>
        <v>4778.0211029265374</v>
      </c>
      <c r="AH7" s="38">
        <v>36000</v>
      </c>
      <c r="AI7" s="39"/>
      <c r="AJ7" s="40"/>
      <c r="AK7" s="14"/>
    </row>
    <row r="8" spans="1:37" ht="12.75" customHeight="1" x14ac:dyDescent="0.2">
      <c r="A8" s="31" t="s">
        <v>13</v>
      </c>
      <c r="B8" s="32"/>
      <c r="C8" s="21">
        <v>1</v>
      </c>
      <c r="D8" s="21">
        <v>0</v>
      </c>
      <c r="E8" s="20">
        <f t="shared" si="0"/>
        <v>1500</v>
      </c>
      <c r="F8" s="19">
        <f t="shared" si="1"/>
        <v>0</v>
      </c>
      <c r="G8" s="19">
        <f t="shared" si="2"/>
        <v>1500</v>
      </c>
      <c r="H8" s="19">
        <f t="shared" si="3"/>
        <v>18000</v>
      </c>
      <c r="I8" s="18">
        <f t="shared" si="4"/>
        <v>4500</v>
      </c>
      <c r="M8" s="2">
        <f t="shared" si="5"/>
        <v>9000</v>
      </c>
      <c r="N8" s="17">
        <f t="shared" si="6"/>
        <v>700</v>
      </c>
      <c r="O8" s="17">
        <f t="shared" si="7"/>
        <v>0</v>
      </c>
      <c r="P8" s="16">
        <f t="shared" si="8"/>
        <v>700</v>
      </c>
      <c r="Q8" s="16">
        <f t="shared" si="9"/>
        <v>9700</v>
      </c>
      <c r="S8" s="2">
        <f t="shared" si="10"/>
        <v>800</v>
      </c>
      <c r="T8" s="17">
        <f t="shared" si="11"/>
        <v>0</v>
      </c>
      <c r="U8" s="16">
        <f t="shared" si="12"/>
        <v>800</v>
      </c>
      <c r="X8" s="15">
        <v>4500</v>
      </c>
      <c r="Y8" s="15">
        <f t="shared" si="13"/>
        <v>597.25263786581718</v>
      </c>
      <c r="Z8" s="15">
        <v>4500</v>
      </c>
      <c r="AA8" s="15">
        <f t="shared" si="13"/>
        <v>597.25263786581718</v>
      </c>
      <c r="AB8" s="15">
        <v>4500</v>
      </c>
      <c r="AC8" s="15">
        <f t="shared" ref="AC8" si="18">AB8/7.5345</f>
        <v>597.25263786581718</v>
      </c>
      <c r="AD8" s="15">
        <v>4500</v>
      </c>
      <c r="AE8" s="15">
        <f t="shared" ref="AE8" si="19">AD8/7.5345</f>
        <v>597.25263786581718</v>
      </c>
      <c r="AF8" s="15">
        <f t="shared" si="16"/>
        <v>18000</v>
      </c>
      <c r="AG8" s="15">
        <f t="shared" si="17"/>
        <v>2389.0105514632687</v>
      </c>
      <c r="AH8" s="38">
        <v>18000</v>
      </c>
      <c r="AI8" s="39"/>
      <c r="AJ8" s="40"/>
      <c r="AK8" s="14"/>
    </row>
    <row r="9" spans="1:37" x14ac:dyDescent="0.2">
      <c r="A9" s="31" t="s">
        <v>12</v>
      </c>
      <c r="B9" s="32"/>
      <c r="C9" s="21">
        <v>1</v>
      </c>
      <c r="D9" s="21">
        <v>1</v>
      </c>
      <c r="E9" s="20">
        <f t="shared" si="0"/>
        <v>1500</v>
      </c>
      <c r="F9" s="19">
        <f t="shared" si="1"/>
        <v>150</v>
      </c>
      <c r="G9" s="19">
        <f t="shared" si="2"/>
        <v>1650</v>
      </c>
      <c r="H9" s="19">
        <f t="shared" si="3"/>
        <v>19800</v>
      </c>
      <c r="I9" s="18">
        <f t="shared" si="4"/>
        <v>4950</v>
      </c>
      <c r="M9" s="2">
        <f t="shared" si="5"/>
        <v>9900</v>
      </c>
      <c r="N9" s="17">
        <f t="shared" si="6"/>
        <v>700</v>
      </c>
      <c r="O9" s="17">
        <f t="shared" si="7"/>
        <v>70</v>
      </c>
      <c r="P9" s="16">
        <f t="shared" si="8"/>
        <v>770</v>
      </c>
      <c r="Q9" s="16">
        <f t="shared" si="9"/>
        <v>10670</v>
      </c>
      <c r="S9" s="2">
        <f t="shared" si="10"/>
        <v>800</v>
      </c>
      <c r="T9" s="17">
        <f t="shared" si="11"/>
        <v>80</v>
      </c>
      <c r="U9" s="16">
        <f t="shared" si="12"/>
        <v>880</v>
      </c>
      <c r="X9" s="15">
        <v>4950</v>
      </c>
      <c r="Y9" s="15">
        <f t="shared" si="13"/>
        <v>656.97790165239894</v>
      </c>
      <c r="Z9" s="15">
        <v>4950</v>
      </c>
      <c r="AA9" s="15">
        <f t="shared" si="13"/>
        <v>656.97790165239894</v>
      </c>
      <c r="AB9" s="15">
        <v>4950</v>
      </c>
      <c r="AC9" s="15">
        <f t="shared" ref="AC9" si="20">AB9/7.5345</f>
        <v>656.97790165239894</v>
      </c>
      <c r="AD9" s="15">
        <v>4950</v>
      </c>
      <c r="AE9" s="15">
        <f t="shared" ref="AE9" si="21">AD9/7.5345</f>
        <v>656.97790165239894</v>
      </c>
      <c r="AF9" s="15">
        <f t="shared" si="16"/>
        <v>19800</v>
      </c>
      <c r="AG9" s="15">
        <f t="shared" si="17"/>
        <v>2627.9116066095958</v>
      </c>
      <c r="AH9" s="38">
        <v>19800</v>
      </c>
      <c r="AI9" s="39"/>
      <c r="AJ9" s="40"/>
      <c r="AK9" s="14"/>
    </row>
    <row r="10" spans="1:37" x14ac:dyDescent="0.2">
      <c r="A10" s="31" t="s">
        <v>11</v>
      </c>
      <c r="B10" s="32"/>
      <c r="C10" s="21">
        <v>1</v>
      </c>
      <c r="D10" s="21">
        <v>0</v>
      </c>
      <c r="E10" s="20">
        <f t="shared" si="0"/>
        <v>1500</v>
      </c>
      <c r="F10" s="19">
        <f t="shared" si="1"/>
        <v>0</v>
      </c>
      <c r="G10" s="19">
        <f t="shared" si="2"/>
        <v>1500</v>
      </c>
      <c r="H10" s="19">
        <f t="shared" si="3"/>
        <v>18000</v>
      </c>
      <c r="I10" s="18">
        <f t="shared" si="4"/>
        <v>4500</v>
      </c>
      <c r="M10" s="2">
        <f t="shared" si="5"/>
        <v>9000</v>
      </c>
      <c r="N10" s="17">
        <f t="shared" si="6"/>
        <v>700</v>
      </c>
      <c r="O10" s="17">
        <f t="shared" si="7"/>
        <v>0</v>
      </c>
      <c r="P10" s="16">
        <f t="shared" si="8"/>
        <v>700</v>
      </c>
      <c r="Q10" s="16">
        <f t="shared" si="9"/>
        <v>9700</v>
      </c>
      <c r="S10" s="2">
        <f t="shared" si="10"/>
        <v>800</v>
      </c>
      <c r="T10" s="17">
        <f t="shared" si="11"/>
        <v>0</v>
      </c>
      <c r="U10" s="16">
        <f t="shared" si="12"/>
        <v>800</v>
      </c>
      <c r="X10" s="15">
        <v>4500</v>
      </c>
      <c r="Y10" s="15">
        <f t="shared" si="13"/>
        <v>597.25263786581718</v>
      </c>
      <c r="Z10" s="15">
        <v>4500</v>
      </c>
      <c r="AA10" s="15">
        <f t="shared" si="13"/>
        <v>597.25263786581718</v>
      </c>
      <c r="AB10" s="15">
        <v>4500</v>
      </c>
      <c r="AC10" s="15">
        <f t="shared" ref="AC10" si="22">AB10/7.5345</f>
        <v>597.25263786581718</v>
      </c>
      <c r="AD10" s="15">
        <v>4500</v>
      </c>
      <c r="AE10" s="15">
        <f t="shared" ref="AE10" si="23">AD10/7.5345</f>
        <v>597.25263786581718</v>
      </c>
      <c r="AF10" s="15">
        <f t="shared" si="16"/>
        <v>18000</v>
      </c>
      <c r="AG10" s="15">
        <f t="shared" si="17"/>
        <v>2389.0105514632687</v>
      </c>
      <c r="AH10" s="38">
        <v>18000</v>
      </c>
      <c r="AI10" s="39"/>
      <c r="AJ10" s="40"/>
      <c r="AK10" s="14"/>
    </row>
    <row r="11" spans="1:37" ht="12.75" customHeight="1" x14ac:dyDescent="0.2">
      <c r="A11" s="31" t="s">
        <v>10</v>
      </c>
      <c r="B11" s="32"/>
      <c r="C11" s="21">
        <v>2</v>
      </c>
      <c r="D11" s="21">
        <v>1</v>
      </c>
      <c r="E11" s="20">
        <f t="shared" si="0"/>
        <v>3000</v>
      </c>
      <c r="F11" s="19">
        <f t="shared" si="1"/>
        <v>150</v>
      </c>
      <c r="G11" s="19">
        <f t="shared" si="2"/>
        <v>3150</v>
      </c>
      <c r="H11" s="19">
        <f t="shared" si="3"/>
        <v>37800</v>
      </c>
      <c r="I11" s="18">
        <f t="shared" si="4"/>
        <v>9450</v>
      </c>
      <c r="M11" s="2">
        <f t="shared" si="5"/>
        <v>18900</v>
      </c>
      <c r="N11" s="17">
        <f t="shared" si="6"/>
        <v>1400</v>
      </c>
      <c r="O11" s="17">
        <f t="shared" si="7"/>
        <v>70</v>
      </c>
      <c r="P11" s="16">
        <f t="shared" si="8"/>
        <v>1470</v>
      </c>
      <c r="Q11" s="16">
        <f t="shared" si="9"/>
        <v>20370</v>
      </c>
      <c r="S11" s="2">
        <f t="shared" si="10"/>
        <v>1600</v>
      </c>
      <c r="T11" s="17">
        <f t="shared" si="11"/>
        <v>80</v>
      </c>
      <c r="U11" s="16">
        <f t="shared" si="12"/>
        <v>1680</v>
      </c>
      <c r="X11" s="15">
        <v>9450</v>
      </c>
      <c r="Y11" s="15">
        <f t="shared" si="13"/>
        <v>1254.2305395182161</v>
      </c>
      <c r="Z11" s="15">
        <v>9450</v>
      </c>
      <c r="AA11" s="15">
        <f t="shared" si="13"/>
        <v>1254.2305395182161</v>
      </c>
      <c r="AB11" s="15">
        <v>9450</v>
      </c>
      <c r="AC11" s="15">
        <f t="shared" ref="AC11" si="24">AB11/7.5345</f>
        <v>1254.2305395182161</v>
      </c>
      <c r="AD11" s="15">
        <v>9450</v>
      </c>
      <c r="AE11" s="15">
        <f t="shared" ref="AE11" si="25">AD11/7.5345</f>
        <v>1254.2305395182161</v>
      </c>
      <c r="AF11" s="15">
        <f t="shared" si="16"/>
        <v>37800</v>
      </c>
      <c r="AG11" s="15">
        <f t="shared" si="17"/>
        <v>5016.9221580728645</v>
      </c>
      <c r="AH11" s="38">
        <v>37800</v>
      </c>
      <c r="AI11" s="39"/>
      <c r="AJ11" s="40"/>
      <c r="AK11" s="14"/>
    </row>
    <row r="12" spans="1:37" ht="12.75" customHeight="1" x14ac:dyDescent="0.2">
      <c r="A12" s="31" t="s">
        <v>9</v>
      </c>
      <c r="B12" s="32"/>
      <c r="C12" s="21">
        <v>1</v>
      </c>
      <c r="D12" s="21">
        <v>0</v>
      </c>
      <c r="E12" s="20">
        <f t="shared" si="0"/>
        <v>1500</v>
      </c>
      <c r="F12" s="19">
        <f t="shared" si="1"/>
        <v>0</v>
      </c>
      <c r="G12" s="19">
        <f t="shared" si="2"/>
        <v>1500</v>
      </c>
      <c r="H12" s="19">
        <f t="shared" si="3"/>
        <v>18000</v>
      </c>
      <c r="I12" s="18">
        <f t="shared" si="4"/>
        <v>4500</v>
      </c>
      <c r="M12" s="2">
        <f t="shared" si="5"/>
        <v>9000</v>
      </c>
      <c r="N12" s="17">
        <f t="shared" si="6"/>
        <v>700</v>
      </c>
      <c r="O12" s="17">
        <f t="shared" si="7"/>
        <v>0</v>
      </c>
      <c r="P12" s="16">
        <f t="shared" si="8"/>
        <v>700</v>
      </c>
      <c r="Q12" s="16">
        <f t="shared" si="9"/>
        <v>9700</v>
      </c>
      <c r="S12" s="2">
        <f t="shared" si="10"/>
        <v>800</v>
      </c>
      <c r="T12" s="17">
        <f t="shared" si="11"/>
        <v>0</v>
      </c>
      <c r="U12" s="16">
        <f t="shared" si="12"/>
        <v>800</v>
      </c>
      <c r="X12" s="15">
        <v>4500</v>
      </c>
      <c r="Y12" s="15">
        <f t="shared" si="13"/>
        <v>597.25263786581718</v>
      </c>
      <c r="Z12" s="15">
        <v>4500</v>
      </c>
      <c r="AA12" s="15">
        <f t="shared" si="13"/>
        <v>597.25263786581718</v>
      </c>
      <c r="AB12" s="15">
        <v>4500</v>
      </c>
      <c r="AC12" s="15">
        <f t="shared" ref="AC12" si="26">AB12/7.5345</f>
        <v>597.25263786581718</v>
      </c>
      <c r="AD12" s="15">
        <v>4500</v>
      </c>
      <c r="AE12" s="15">
        <f t="shared" ref="AE12" si="27">AD12/7.5345</f>
        <v>597.25263786581718</v>
      </c>
      <c r="AF12" s="15">
        <f t="shared" si="16"/>
        <v>18000</v>
      </c>
      <c r="AG12" s="15">
        <f t="shared" si="17"/>
        <v>2389.0105514632687</v>
      </c>
      <c r="AH12" s="38">
        <v>18000</v>
      </c>
      <c r="AI12" s="39"/>
      <c r="AJ12" s="40"/>
      <c r="AK12" s="14"/>
    </row>
    <row r="13" spans="1:37" ht="12.75" customHeight="1" x14ac:dyDescent="0.2">
      <c r="A13" s="31" t="s">
        <v>8</v>
      </c>
      <c r="B13" s="32"/>
      <c r="C13" s="22">
        <v>9</v>
      </c>
      <c r="D13" s="22">
        <v>2</v>
      </c>
      <c r="E13" s="20">
        <f t="shared" si="0"/>
        <v>13500</v>
      </c>
      <c r="F13" s="19">
        <f t="shared" si="1"/>
        <v>300</v>
      </c>
      <c r="G13" s="19">
        <f t="shared" si="2"/>
        <v>13800</v>
      </c>
      <c r="H13" s="19">
        <f t="shared" si="3"/>
        <v>165600</v>
      </c>
      <c r="I13" s="18">
        <f t="shared" si="4"/>
        <v>41400</v>
      </c>
      <c r="M13" s="2">
        <f t="shared" si="5"/>
        <v>82800</v>
      </c>
      <c r="N13" s="17">
        <f t="shared" si="6"/>
        <v>6300</v>
      </c>
      <c r="O13" s="17">
        <f t="shared" si="7"/>
        <v>140</v>
      </c>
      <c r="P13" s="16">
        <f t="shared" si="8"/>
        <v>6440</v>
      </c>
      <c r="Q13" s="16">
        <f t="shared" si="9"/>
        <v>89240</v>
      </c>
      <c r="S13" s="2">
        <f t="shared" si="10"/>
        <v>7200</v>
      </c>
      <c r="T13" s="17">
        <f t="shared" si="11"/>
        <v>160</v>
      </c>
      <c r="U13" s="16">
        <f t="shared" si="12"/>
        <v>7360</v>
      </c>
      <c r="X13" s="15">
        <v>41400</v>
      </c>
      <c r="Y13" s="15">
        <f t="shared" si="13"/>
        <v>5494.7242683655186</v>
      </c>
      <c r="Z13" s="15">
        <v>41400</v>
      </c>
      <c r="AA13" s="15">
        <f t="shared" si="13"/>
        <v>5494.7242683655186</v>
      </c>
      <c r="AB13" s="15">
        <v>41400</v>
      </c>
      <c r="AC13" s="15">
        <f t="shared" ref="AC13" si="28">AB13/7.5345</f>
        <v>5494.7242683655186</v>
      </c>
      <c r="AD13" s="15">
        <v>41400</v>
      </c>
      <c r="AE13" s="15">
        <f t="shared" ref="AE13" si="29">AD13/7.5345</f>
        <v>5494.7242683655186</v>
      </c>
      <c r="AF13" s="15">
        <f t="shared" si="16"/>
        <v>165600</v>
      </c>
      <c r="AG13" s="15">
        <f t="shared" si="17"/>
        <v>21978.897073462074</v>
      </c>
      <c r="AH13" s="38">
        <v>165600</v>
      </c>
      <c r="AI13" s="39"/>
      <c r="AJ13" s="40"/>
      <c r="AK13" s="14"/>
    </row>
    <row r="14" spans="1:37" x14ac:dyDescent="0.2">
      <c r="A14" s="31" t="s">
        <v>7</v>
      </c>
      <c r="B14" s="32"/>
      <c r="C14" s="21">
        <v>5</v>
      </c>
      <c r="D14" s="21">
        <v>2</v>
      </c>
      <c r="E14" s="20">
        <f t="shared" si="0"/>
        <v>7500</v>
      </c>
      <c r="F14" s="19">
        <f t="shared" si="1"/>
        <v>300</v>
      </c>
      <c r="G14" s="19">
        <f t="shared" si="2"/>
        <v>7800</v>
      </c>
      <c r="H14" s="19">
        <f t="shared" si="3"/>
        <v>93600</v>
      </c>
      <c r="I14" s="18">
        <f t="shared" si="4"/>
        <v>23400</v>
      </c>
      <c r="M14" s="2">
        <f t="shared" si="5"/>
        <v>46800</v>
      </c>
      <c r="N14" s="17">
        <f t="shared" si="6"/>
        <v>3500</v>
      </c>
      <c r="O14" s="17">
        <f t="shared" si="7"/>
        <v>140</v>
      </c>
      <c r="P14" s="16">
        <f t="shared" si="8"/>
        <v>3640</v>
      </c>
      <c r="Q14" s="16">
        <f t="shared" si="9"/>
        <v>50440</v>
      </c>
      <c r="S14" s="2">
        <f t="shared" si="10"/>
        <v>4000</v>
      </c>
      <c r="T14" s="17">
        <f t="shared" si="11"/>
        <v>160</v>
      </c>
      <c r="U14" s="16">
        <f t="shared" si="12"/>
        <v>4160</v>
      </c>
      <c r="X14" s="15">
        <v>23400</v>
      </c>
      <c r="Y14" s="15">
        <f t="shared" si="13"/>
        <v>3105.7137169022494</v>
      </c>
      <c r="Z14" s="15">
        <v>23400</v>
      </c>
      <c r="AA14" s="15">
        <f t="shared" si="13"/>
        <v>3105.7137169022494</v>
      </c>
      <c r="AB14" s="15">
        <v>23400</v>
      </c>
      <c r="AC14" s="15">
        <f t="shared" ref="AC14" si="30">AB14/7.5345</f>
        <v>3105.7137169022494</v>
      </c>
      <c r="AD14" s="15">
        <v>23400</v>
      </c>
      <c r="AE14" s="15">
        <f t="shared" ref="AE14" si="31">AD14/7.5345</f>
        <v>3105.7137169022494</v>
      </c>
      <c r="AF14" s="15">
        <f t="shared" si="16"/>
        <v>93600</v>
      </c>
      <c r="AG14" s="15">
        <f t="shared" si="17"/>
        <v>12422.854867608998</v>
      </c>
      <c r="AH14" s="38">
        <v>93600</v>
      </c>
      <c r="AI14" s="39"/>
      <c r="AJ14" s="40"/>
      <c r="AK14" s="14"/>
    </row>
    <row r="15" spans="1:37" ht="12.75" customHeight="1" x14ac:dyDescent="0.2">
      <c r="A15" s="31" t="s">
        <v>6</v>
      </c>
      <c r="B15" s="32"/>
      <c r="C15" s="21">
        <v>3</v>
      </c>
      <c r="D15" s="21">
        <v>0</v>
      </c>
      <c r="E15" s="20">
        <f t="shared" si="0"/>
        <v>4500</v>
      </c>
      <c r="F15" s="19">
        <f t="shared" si="1"/>
        <v>0</v>
      </c>
      <c r="G15" s="19">
        <f t="shared" si="2"/>
        <v>4500</v>
      </c>
      <c r="H15" s="19">
        <f t="shared" si="3"/>
        <v>54000</v>
      </c>
      <c r="I15" s="18">
        <f t="shared" si="4"/>
        <v>13500</v>
      </c>
      <c r="M15" s="2">
        <f t="shared" si="5"/>
        <v>27000</v>
      </c>
      <c r="N15" s="17">
        <f t="shared" si="6"/>
        <v>2100</v>
      </c>
      <c r="O15" s="17">
        <f t="shared" si="7"/>
        <v>0</v>
      </c>
      <c r="P15" s="16">
        <f t="shared" si="8"/>
        <v>2100</v>
      </c>
      <c r="Q15" s="16">
        <f t="shared" si="9"/>
        <v>29100</v>
      </c>
      <c r="S15" s="2">
        <f t="shared" si="10"/>
        <v>2400</v>
      </c>
      <c r="T15" s="17">
        <f t="shared" si="11"/>
        <v>0</v>
      </c>
      <c r="U15" s="16">
        <f t="shared" si="12"/>
        <v>2400</v>
      </c>
      <c r="X15" s="15">
        <v>13500</v>
      </c>
      <c r="Y15" s="15">
        <f t="shared" si="13"/>
        <v>1791.7579135974515</v>
      </c>
      <c r="Z15" s="15">
        <v>13500</v>
      </c>
      <c r="AA15" s="15">
        <f t="shared" si="13"/>
        <v>1791.7579135974515</v>
      </c>
      <c r="AB15" s="15">
        <v>13500</v>
      </c>
      <c r="AC15" s="15">
        <f t="shared" ref="AC15" si="32">AB15/7.5345</f>
        <v>1791.7579135974515</v>
      </c>
      <c r="AD15" s="15">
        <v>13500</v>
      </c>
      <c r="AE15" s="15">
        <f t="shared" ref="AE15" si="33">AD15/7.5345</f>
        <v>1791.7579135974515</v>
      </c>
      <c r="AF15" s="15">
        <f t="shared" si="16"/>
        <v>54000</v>
      </c>
      <c r="AG15" s="15">
        <f t="shared" si="17"/>
        <v>7167.0316543898061</v>
      </c>
      <c r="AH15" s="38">
        <v>54000</v>
      </c>
      <c r="AI15" s="39"/>
      <c r="AJ15" s="40"/>
      <c r="AK15" s="14"/>
    </row>
    <row r="16" spans="1:37" ht="12.75" customHeight="1" x14ac:dyDescent="0.2">
      <c r="A16" s="31" t="s">
        <v>40</v>
      </c>
      <c r="B16" s="32"/>
      <c r="C16" s="21">
        <v>2</v>
      </c>
      <c r="D16" s="21">
        <v>0</v>
      </c>
      <c r="E16" s="20">
        <f t="shared" si="0"/>
        <v>3000</v>
      </c>
      <c r="F16" s="19">
        <f t="shared" si="1"/>
        <v>0</v>
      </c>
      <c r="G16" s="19">
        <f t="shared" si="2"/>
        <v>3000</v>
      </c>
      <c r="H16" s="19">
        <f t="shared" si="3"/>
        <v>36000</v>
      </c>
      <c r="I16" s="18">
        <f t="shared" si="4"/>
        <v>9000</v>
      </c>
      <c r="M16" s="2">
        <f t="shared" si="5"/>
        <v>18000</v>
      </c>
      <c r="N16" s="17">
        <f t="shared" si="6"/>
        <v>1400</v>
      </c>
      <c r="O16" s="17">
        <f t="shared" si="7"/>
        <v>0</v>
      </c>
      <c r="P16" s="16">
        <f t="shared" si="8"/>
        <v>1400</v>
      </c>
      <c r="Q16" s="16">
        <f t="shared" si="9"/>
        <v>19400</v>
      </c>
      <c r="S16" s="2">
        <f t="shared" si="10"/>
        <v>1600</v>
      </c>
      <c r="T16" s="17">
        <f t="shared" si="11"/>
        <v>0</v>
      </c>
      <c r="U16" s="16">
        <f t="shared" si="12"/>
        <v>1600</v>
      </c>
      <c r="X16" s="15">
        <v>9000</v>
      </c>
      <c r="Y16" s="15">
        <f t="shared" si="13"/>
        <v>1194.5052757316344</v>
      </c>
      <c r="Z16" s="15">
        <v>9000</v>
      </c>
      <c r="AA16" s="15">
        <f t="shared" si="13"/>
        <v>1194.5052757316344</v>
      </c>
      <c r="AB16" s="15">
        <v>9000</v>
      </c>
      <c r="AC16" s="15">
        <f t="shared" ref="AC16" si="34">AB16/7.5345</f>
        <v>1194.5052757316344</v>
      </c>
      <c r="AD16" s="15">
        <v>9000</v>
      </c>
      <c r="AE16" s="15">
        <f t="shared" ref="AE16" si="35">AD16/7.5345</f>
        <v>1194.5052757316344</v>
      </c>
      <c r="AF16" s="15">
        <f t="shared" si="16"/>
        <v>36000</v>
      </c>
      <c r="AG16" s="15">
        <f t="shared" si="17"/>
        <v>4778.0211029265374</v>
      </c>
      <c r="AH16" s="38">
        <v>36000</v>
      </c>
      <c r="AI16" s="39"/>
      <c r="AJ16" s="40"/>
      <c r="AK16" s="14"/>
    </row>
    <row r="17" spans="1:37" ht="12.75" customHeight="1" x14ac:dyDescent="0.2">
      <c r="A17" s="31" t="s">
        <v>5</v>
      </c>
      <c r="B17" s="32"/>
      <c r="C17" s="21">
        <v>2</v>
      </c>
      <c r="D17" s="21">
        <v>0</v>
      </c>
      <c r="E17" s="20">
        <f t="shared" si="0"/>
        <v>3000</v>
      </c>
      <c r="F17" s="19">
        <f t="shared" si="1"/>
        <v>0</v>
      </c>
      <c r="G17" s="19">
        <f t="shared" si="2"/>
        <v>3000</v>
      </c>
      <c r="H17" s="19">
        <f t="shared" si="3"/>
        <v>36000</v>
      </c>
      <c r="I17" s="18">
        <f t="shared" si="4"/>
        <v>9000</v>
      </c>
      <c r="M17" s="2">
        <f t="shared" si="5"/>
        <v>18000</v>
      </c>
      <c r="N17" s="17">
        <f t="shared" si="6"/>
        <v>1400</v>
      </c>
      <c r="O17" s="17">
        <f t="shared" si="7"/>
        <v>0</v>
      </c>
      <c r="P17" s="16">
        <f t="shared" si="8"/>
        <v>1400</v>
      </c>
      <c r="Q17" s="16">
        <f t="shared" si="9"/>
        <v>19400</v>
      </c>
      <c r="S17" s="2">
        <f t="shared" si="10"/>
        <v>1600</v>
      </c>
      <c r="T17" s="17">
        <f t="shared" si="11"/>
        <v>0</v>
      </c>
      <c r="U17" s="16">
        <f t="shared" si="12"/>
        <v>1600</v>
      </c>
      <c r="X17" s="15">
        <v>9000</v>
      </c>
      <c r="Y17" s="15">
        <f t="shared" si="13"/>
        <v>1194.5052757316344</v>
      </c>
      <c r="Z17" s="15">
        <v>9000</v>
      </c>
      <c r="AA17" s="15">
        <f t="shared" si="13"/>
        <v>1194.5052757316344</v>
      </c>
      <c r="AB17" s="15">
        <v>9000</v>
      </c>
      <c r="AC17" s="15">
        <f t="shared" ref="AC17" si="36">AB17/7.5345</f>
        <v>1194.5052757316344</v>
      </c>
      <c r="AD17" s="15">
        <v>9000</v>
      </c>
      <c r="AE17" s="15">
        <f t="shared" ref="AE17" si="37">AD17/7.5345</f>
        <v>1194.5052757316344</v>
      </c>
      <c r="AF17" s="15">
        <f t="shared" si="16"/>
        <v>36000</v>
      </c>
      <c r="AG17" s="15">
        <f t="shared" si="17"/>
        <v>4778.0211029265374</v>
      </c>
      <c r="AH17" s="38">
        <v>36000</v>
      </c>
      <c r="AI17" s="39"/>
      <c r="AJ17" s="40"/>
      <c r="AK17" s="14"/>
    </row>
    <row r="18" spans="1:37" x14ac:dyDescent="0.2">
      <c r="A18" s="33" t="s">
        <v>4</v>
      </c>
      <c r="B18" s="34"/>
      <c r="C18" s="13">
        <f t="shared" ref="C18:AH18" si="38">SUM(C6:C17)</f>
        <v>47</v>
      </c>
      <c r="D18" s="13">
        <f t="shared" si="38"/>
        <v>11</v>
      </c>
      <c r="E18" s="12">
        <f t="shared" si="38"/>
        <v>70500</v>
      </c>
      <c r="F18" s="12">
        <f t="shared" si="38"/>
        <v>1650</v>
      </c>
      <c r="G18" s="11">
        <f t="shared" si="38"/>
        <v>72150</v>
      </c>
      <c r="H18" s="10">
        <f t="shared" si="38"/>
        <v>865800</v>
      </c>
      <c r="I18" s="10">
        <f t="shared" si="38"/>
        <v>216450</v>
      </c>
      <c r="J18" s="10">
        <f t="shared" si="38"/>
        <v>0</v>
      </c>
      <c r="K18" s="10">
        <f t="shared" si="38"/>
        <v>0</v>
      </c>
      <c r="L18" s="10">
        <f t="shared" si="38"/>
        <v>0</v>
      </c>
      <c r="M18" s="10">
        <f t="shared" si="38"/>
        <v>432900</v>
      </c>
      <c r="N18" s="10">
        <f t="shared" si="38"/>
        <v>32900</v>
      </c>
      <c r="O18" s="10">
        <f t="shared" si="38"/>
        <v>770</v>
      </c>
      <c r="P18" s="10">
        <f t="shared" si="38"/>
        <v>33670</v>
      </c>
      <c r="Q18" s="10">
        <f t="shared" si="38"/>
        <v>466570</v>
      </c>
      <c r="R18" s="10">
        <f t="shared" si="38"/>
        <v>0</v>
      </c>
      <c r="S18" s="10">
        <f t="shared" si="38"/>
        <v>37600</v>
      </c>
      <c r="T18" s="10">
        <f t="shared" si="38"/>
        <v>880</v>
      </c>
      <c r="U18" s="10">
        <f t="shared" si="38"/>
        <v>38480</v>
      </c>
      <c r="V18" s="10">
        <f t="shared" si="38"/>
        <v>0</v>
      </c>
      <c r="W18" s="9">
        <f t="shared" si="38"/>
        <v>0</v>
      </c>
      <c r="X18" s="8">
        <f t="shared" si="38"/>
        <v>216450</v>
      </c>
      <c r="Y18" s="8">
        <f>SUM(Y6:Y17)</f>
        <v>28727.851881345803</v>
      </c>
      <c r="Z18" s="8">
        <f t="shared" si="38"/>
        <v>216450</v>
      </c>
      <c r="AA18" s="8">
        <f>SUM(AA6:AA17)</f>
        <v>28727.851881345803</v>
      </c>
      <c r="AB18" s="8">
        <f t="shared" si="38"/>
        <v>216450</v>
      </c>
      <c r="AC18" s="8">
        <f>SUM(AC6:AC17)</f>
        <v>28727.851881345803</v>
      </c>
      <c r="AD18" s="8">
        <f t="shared" si="38"/>
        <v>216450</v>
      </c>
      <c r="AE18" s="8">
        <f>SUM(AE6:AE17)</f>
        <v>28727.851881345803</v>
      </c>
      <c r="AF18" s="8">
        <f>SUM(AF6:AF17)</f>
        <v>865800</v>
      </c>
      <c r="AG18" s="8">
        <f t="shared" si="38"/>
        <v>114911.40752538321</v>
      </c>
      <c r="AH18" s="35">
        <f t="shared" si="38"/>
        <v>865800</v>
      </c>
      <c r="AI18" s="36"/>
      <c r="AJ18" s="37"/>
    </row>
    <row r="19" spans="1:37" x14ac:dyDescent="0.2">
      <c r="T19" s="7"/>
    </row>
    <row r="21" spans="1:37" x14ac:dyDescent="0.2">
      <c r="B21" s="6" t="s">
        <v>3</v>
      </c>
      <c r="X21" s="5" t="s">
        <v>42</v>
      </c>
      <c r="Y21" s="5"/>
      <c r="AF21" s="2"/>
    </row>
    <row r="22" spans="1:37" x14ac:dyDescent="0.2">
      <c r="B22" s="6" t="s">
        <v>2</v>
      </c>
      <c r="X22" s="5" t="s">
        <v>43</v>
      </c>
      <c r="Y22" s="5"/>
    </row>
    <row r="23" spans="1:37" x14ac:dyDescent="0.2">
      <c r="B23" s="6" t="s">
        <v>1</v>
      </c>
      <c r="X23" s="5" t="s">
        <v>44</v>
      </c>
      <c r="Y23" s="5"/>
    </row>
    <row r="24" spans="1:37" x14ac:dyDescent="0.2">
      <c r="B24" s="6" t="s">
        <v>0</v>
      </c>
      <c r="X24" s="5" t="s">
        <v>45</v>
      </c>
      <c r="Y24" s="5"/>
    </row>
  </sheetData>
  <mergeCells count="45">
    <mergeCell ref="AD3:AE3"/>
    <mergeCell ref="AD4:AD5"/>
    <mergeCell ref="AE4:AE5"/>
    <mergeCell ref="A1:AJ2"/>
    <mergeCell ref="A3:B5"/>
    <mergeCell ref="AH3:AJ5"/>
    <mergeCell ref="J5:K5"/>
    <mergeCell ref="X3:Y3"/>
    <mergeCell ref="X4:X5"/>
    <mergeCell ref="Y4:Y5"/>
    <mergeCell ref="Z3:AA3"/>
    <mergeCell ref="Z4:Z5"/>
    <mergeCell ref="AA4:AA5"/>
    <mergeCell ref="AB3:AC3"/>
    <mergeCell ref="AF3:AG3"/>
    <mergeCell ref="AF4:AF5"/>
    <mergeCell ref="AG4:AG5"/>
    <mergeCell ref="AB4:AB5"/>
    <mergeCell ref="AC4:AC5"/>
    <mergeCell ref="A6:B6"/>
    <mergeCell ref="AH6:AJ6"/>
    <mergeCell ref="A7:B7"/>
    <mergeCell ref="AH7:AJ7"/>
    <mergeCell ref="A8:B8"/>
    <mergeCell ref="AH8:AJ8"/>
    <mergeCell ref="A9:B9"/>
    <mergeCell ref="AH9:AJ9"/>
    <mergeCell ref="A10:B10"/>
    <mergeCell ref="AH10:AJ10"/>
    <mergeCell ref="A11:B11"/>
    <mergeCell ref="AH11:AJ11"/>
    <mergeCell ref="A12:B12"/>
    <mergeCell ref="AH12:AJ12"/>
    <mergeCell ref="A13:B13"/>
    <mergeCell ref="AH13:AJ13"/>
    <mergeCell ref="A14:B14"/>
    <mergeCell ref="AH14:AJ14"/>
    <mergeCell ref="A18:B18"/>
    <mergeCell ref="AH18:AJ18"/>
    <mergeCell ref="A15:B15"/>
    <mergeCell ref="AH15:AJ15"/>
    <mergeCell ref="A16:B16"/>
    <mergeCell ref="AH16:AJ16"/>
    <mergeCell ref="A17:B17"/>
    <mergeCell ref="AH17:AJ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IZVJEŠĆE ZA 2022. GODINU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Bernarda Lovrić</dc:creator>
  <cp:lastModifiedBy>Mateja Matas</cp:lastModifiedBy>
  <dcterms:created xsi:type="dcterms:W3CDTF">2024-01-26T09:30:40Z</dcterms:created>
  <dcterms:modified xsi:type="dcterms:W3CDTF">2025-02-25T08:53:48Z</dcterms:modified>
</cp:coreProperties>
</file>